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70" windowWidth="19170" windowHeight="6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<sst xmlns="http://schemas.openxmlformats.org/spreadsheetml/2006/main" count="54" uniqueCount="19">
  <si>
    <t>Affordable</t>
  </si>
  <si>
    <t>Private Label Securities</t>
  </si>
  <si>
    <t>Multifamily</t>
  </si>
  <si>
    <t>Additional Adjustments</t>
  </si>
  <si>
    <t>Bonus (added to units meeting)</t>
  </si>
  <si>
    <t>Single Family</t>
  </si>
  <si>
    <t>Units Meeting</t>
  </si>
  <si>
    <t>Units Scored</t>
  </si>
  <si>
    <t>%</t>
  </si>
  <si>
    <t>Underserved</t>
  </si>
  <si>
    <t>Special Affordable</t>
  </si>
  <si>
    <t>Sub Goal</t>
  </si>
  <si>
    <t>SF Bonus</t>
  </si>
  <si>
    <t>MF Bonus (5-50 Units)</t>
  </si>
  <si>
    <t>SF Bonus (Proxy - OO and Rental)</t>
  </si>
  <si>
    <t>MF Bonus Proxy</t>
  </si>
  <si>
    <t>Total</t>
  </si>
  <si>
    <t>SF Missing (subtract from eligible for 2003)</t>
  </si>
  <si>
    <t>Fannie Mae Housing Goal Performance 2003, 2005, 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</si>
</sst>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</numFmts>
  <fonts count="11">
    <font>
      <sz val="10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3" fillId="0" borderId="0" xfId="0" applyFont="1" applyAlignment="1">
      <alignment/>
    </xf>
    <xf numFmtId="164" fontId="0" fillId="0" borderId="0" xfId="15" applyNumberFormat="1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15" applyNumberFormat="1" applyBorder="1" applyAlignment="1">
      <alignment horizontal="right"/>
    </xf>
    <xf numFmtId="164" fontId="0" fillId="0" borderId="0" xfId="15" applyNumberFormat="1" applyAlignment="1">
      <alignment/>
    </xf>
    <xf numFmtId="164" fontId="0" fillId="0" borderId="0" xfId="15" applyNumberFormat="1" applyFont="1" applyBorder="1" applyAlignment="1">
      <alignment horizontal="right"/>
    </xf>
    <xf numFmtId="0" fontId="4" fillId="0" borderId="0" xfId="0" applyFont="1" applyAlignment="1">
      <alignment/>
    </xf>
    <xf numFmtId="164" fontId="0" fillId="0" borderId="0" xfId="15" applyNumberFormat="1" applyBorder="1" applyAlignment="1">
      <alignment horizontal="center"/>
    </xf>
    <xf numFmtId="10" fontId="0" fillId="0" borderId="0" xfId="21" applyNumberFormat="1" applyAlignment="1">
      <alignment/>
    </xf>
    <xf numFmtId="0" fontId="0" fillId="2" borderId="0" xfId="0" applyFill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3" borderId="0" xfId="0" applyFont="1" applyFill="1" applyAlignment="1">
      <alignment/>
    </xf>
    <xf numFmtId="164" fontId="7" fillId="3" borderId="0" xfId="15" applyNumberFormat="1" applyFont="1" applyFill="1" applyAlignment="1">
      <alignment/>
    </xf>
    <xf numFmtId="10" fontId="7" fillId="3" borderId="0" xfId="21" applyNumberFormat="1" applyFont="1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7" fillId="4" borderId="0" xfId="0" applyFont="1" applyFill="1" applyAlignment="1">
      <alignment/>
    </xf>
    <xf numFmtId="164" fontId="7" fillId="4" borderId="0" xfId="15" applyNumberFormat="1" applyFont="1" applyFill="1" applyAlignment="1">
      <alignment/>
    </xf>
    <xf numFmtId="10" fontId="7" fillId="4" borderId="0" xfId="21" applyNumberFormat="1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abSelected="1" workbookViewId="0" topLeftCell="A1">
      <selection activeCell="A63" sqref="A63:IV63"/>
    </sheetView>
  </sheetViews>
  <sheetFormatPr defaultColWidth="9.140625" defaultRowHeight="12.75"/>
  <cols>
    <col min="1" max="1" width="7.7109375" style="0" customWidth="1"/>
    <col min="2" max="2" width="37.28125" style="0" bestFit="1" customWidth="1"/>
    <col min="3" max="5" width="14.7109375" style="0" customWidth="1"/>
    <col min="6" max="6" width="2.7109375" style="0" customWidth="1"/>
    <col min="7" max="9" width="14.7109375" style="0" customWidth="1"/>
    <col min="10" max="10" width="2.7109375" style="0" customWidth="1"/>
    <col min="11" max="13" width="14.7109375" style="0" customWidth="1"/>
  </cols>
  <sheetData>
    <row r="1" ht="20.25">
      <c r="A1" s="26" t="s">
        <v>18</v>
      </c>
    </row>
    <row r="2" ht="12.75">
      <c r="D2" s="12"/>
    </row>
    <row r="3" ht="12.75">
      <c r="D3" s="12"/>
    </row>
    <row r="4" spans="3:13" ht="18">
      <c r="C4" s="27">
        <v>2003</v>
      </c>
      <c r="D4" s="27"/>
      <c r="E4" s="27"/>
      <c r="F4" s="25"/>
      <c r="G4" s="27">
        <v>2005</v>
      </c>
      <c r="H4" s="27"/>
      <c r="I4" s="27"/>
      <c r="J4" s="25"/>
      <c r="K4" s="27">
        <v>2006</v>
      </c>
      <c r="L4" s="27"/>
      <c r="M4" s="27"/>
    </row>
    <row r="5" spans="1:13" ht="16.5" thickBot="1">
      <c r="A5" s="2" t="s">
        <v>0</v>
      </c>
      <c r="C5" s="1" t="s">
        <v>6</v>
      </c>
      <c r="D5" s="1" t="s">
        <v>7</v>
      </c>
      <c r="E5" s="1" t="s">
        <v>8</v>
      </c>
      <c r="G5" s="1" t="s">
        <v>6</v>
      </c>
      <c r="H5" s="1" t="s">
        <v>7</v>
      </c>
      <c r="I5" s="1" t="s">
        <v>8</v>
      </c>
      <c r="K5" s="1" t="s">
        <v>6</v>
      </c>
      <c r="L5" s="1" t="s">
        <v>7</v>
      </c>
      <c r="M5" s="1" t="s">
        <v>8</v>
      </c>
    </row>
    <row r="6" spans="1:13" ht="15.75">
      <c r="A6" s="2"/>
      <c r="B6" t="s">
        <v>5</v>
      </c>
      <c r="C6" s="5">
        <v>3734669.5</v>
      </c>
      <c r="D6" s="3">
        <v>8439686.5</v>
      </c>
      <c r="E6" s="10">
        <f>C6/D6</f>
        <v>0.4425128231955061</v>
      </c>
      <c r="G6" s="6">
        <v>1433598</v>
      </c>
      <c r="H6" s="6">
        <v>2988938</v>
      </c>
      <c r="I6" s="10">
        <f>G6/H6</f>
        <v>0.4796345725471723</v>
      </c>
      <c r="K6" s="9">
        <v>1299302</v>
      </c>
      <c r="L6" s="9">
        <v>2730821</v>
      </c>
      <c r="M6" s="10">
        <f>K6/L6</f>
        <v>0.47579171245570473</v>
      </c>
    </row>
    <row r="7" spans="1:13" ht="15.75">
      <c r="A7" s="2"/>
      <c r="B7" t="s">
        <v>1</v>
      </c>
      <c r="C7" s="5">
        <v>89411.07</v>
      </c>
      <c r="D7" s="3">
        <v>180945.35</v>
      </c>
      <c r="E7" s="10">
        <f>C7/D7</f>
        <v>0.4941330075627807</v>
      </c>
      <c r="G7" s="6">
        <v>70099</v>
      </c>
      <c r="H7" s="6">
        <v>137771</v>
      </c>
      <c r="I7" s="10">
        <f>G7/H7</f>
        <v>0.50880809459175</v>
      </c>
      <c r="K7" s="9">
        <v>124273</v>
      </c>
      <c r="L7" s="9">
        <v>205729</v>
      </c>
      <c r="M7" s="10">
        <f>K7/L7</f>
        <v>0.6040616539233652</v>
      </c>
    </row>
    <row r="8" spans="1:13" ht="15.75">
      <c r="A8" s="2"/>
      <c r="B8" t="s">
        <v>2</v>
      </c>
      <c r="C8" s="6">
        <f>175334+487188</f>
        <v>662522</v>
      </c>
      <c r="D8" s="6">
        <f>214619+540730</f>
        <v>755349</v>
      </c>
      <c r="E8" s="10">
        <f>C8/D8</f>
        <v>0.877107138554496</v>
      </c>
      <c r="G8" s="6">
        <f>67944+334689</f>
        <v>402633</v>
      </c>
      <c r="H8" s="6">
        <v>472890</v>
      </c>
      <c r="I8" s="10">
        <f>G8/H8</f>
        <v>0.8514305652477321</v>
      </c>
      <c r="K8" s="9">
        <f>53623+449377</f>
        <v>503000</v>
      </c>
      <c r="L8" s="9">
        <v>579250</v>
      </c>
      <c r="M8" s="10">
        <f>K8/L8</f>
        <v>0.8683642641346568</v>
      </c>
    </row>
    <row r="9" spans="1:13" ht="15.75">
      <c r="A9" s="2"/>
      <c r="C9" s="6"/>
      <c r="D9" s="6"/>
      <c r="G9" s="6"/>
      <c r="H9" s="6"/>
      <c r="I9" s="10"/>
      <c r="K9" s="9"/>
      <c r="L9" s="9"/>
      <c r="M9" s="10"/>
    </row>
    <row r="10" spans="1:13" ht="15.75">
      <c r="A10" s="2"/>
      <c r="B10" s="14" t="s">
        <v>3</v>
      </c>
      <c r="C10" s="6"/>
      <c r="D10" s="6"/>
      <c r="G10" s="6"/>
      <c r="H10" s="6"/>
      <c r="I10" s="4"/>
      <c r="K10" s="9"/>
      <c r="L10" s="9"/>
      <c r="M10" s="4"/>
    </row>
    <row r="11" spans="1:13" ht="15.75">
      <c r="A11" s="2"/>
      <c r="B11" t="s">
        <v>14</v>
      </c>
      <c r="C11" s="6">
        <v>148722</v>
      </c>
      <c r="D11" s="6"/>
      <c r="G11" s="6">
        <f>20835+43576</f>
        <v>64411</v>
      </c>
      <c r="H11" s="6">
        <v>22261</v>
      </c>
      <c r="I11" s="4"/>
      <c r="K11" s="9">
        <f>18042+45545</f>
        <v>63587</v>
      </c>
      <c r="L11" s="9">
        <v>21646</v>
      </c>
      <c r="M11" s="4"/>
    </row>
    <row r="12" spans="1:13" ht="15.75">
      <c r="A12" s="2"/>
      <c r="B12" t="s">
        <v>17</v>
      </c>
      <c r="C12" s="6"/>
      <c r="D12" s="6">
        <v>51296</v>
      </c>
      <c r="G12" s="6"/>
      <c r="H12" s="6"/>
      <c r="I12" s="4"/>
      <c r="K12" s="9"/>
      <c r="L12" s="9"/>
      <c r="M12" s="4"/>
    </row>
    <row r="13" spans="1:13" ht="15.75">
      <c r="A13" s="2"/>
      <c r="B13" t="s">
        <v>13</v>
      </c>
      <c r="C13" s="6">
        <v>187900</v>
      </c>
      <c r="D13" s="6"/>
      <c r="G13" s="6"/>
      <c r="H13" s="6"/>
      <c r="I13" s="4"/>
      <c r="K13" s="9"/>
      <c r="L13" s="9"/>
      <c r="M13" s="4"/>
    </row>
    <row r="14" spans="1:13" ht="15.75">
      <c r="A14" s="2"/>
      <c r="B14" t="s">
        <v>15</v>
      </c>
      <c r="C14" s="6">
        <v>32208</v>
      </c>
      <c r="D14" s="6">
        <v>40485</v>
      </c>
      <c r="G14" s="6">
        <f>25886</f>
        <v>25886</v>
      </c>
      <c r="H14" s="6"/>
      <c r="I14" s="4"/>
      <c r="K14" s="9">
        <v>23811</v>
      </c>
      <c r="L14" s="9"/>
      <c r="M14" s="4"/>
    </row>
    <row r="15" spans="1:13" ht="15.75">
      <c r="A15" s="2"/>
      <c r="C15" s="6"/>
      <c r="D15" s="6"/>
      <c r="G15" s="6"/>
      <c r="H15" s="6"/>
      <c r="I15" s="4"/>
      <c r="K15" s="9"/>
      <c r="L15" s="9"/>
      <c r="M15" s="4"/>
    </row>
    <row r="16" spans="1:13" ht="15.75">
      <c r="A16" s="2"/>
      <c r="B16" s="16" t="s">
        <v>16</v>
      </c>
      <c r="C16" s="17">
        <f>SUM(C6:C14)</f>
        <v>4855432.57</v>
      </c>
      <c r="D16" s="17">
        <f>D6+D7+D8+D14-D12</f>
        <v>9365169.85</v>
      </c>
      <c r="E16" s="18">
        <f>C16/D16</f>
        <v>0.5184564346155452</v>
      </c>
      <c r="F16" s="19"/>
      <c r="G16" s="17">
        <f>SUM(G6:G14)</f>
        <v>1996627</v>
      </c>
      <c r="H16" s="17">
        <f>SUM(H6:H14)</f>
        <v>3621860</v>
      </c>
      <c r="I16" s="18">
        <f>G16/H16</f>
        <v>0.5512711700617915</v>
      </c>
      <c r="J16" s="19"/>
      <c r="K16" s="17">
        <f>SUM(K6:K14)</f>
        <v>2013973</v>
      </c>
      <c r="L16" s="17">
        <f>SUM(L6:L14)</f>
        <v>3537446</v>
      </c>
      <c r="M16" s="18">
        <f>K16/L16</f>
        <v>0.5693296802269208</v>
      </c>
    </row>
    <row r="17" spans="1:13" ht="15.75">
      <c r="A17" s="2"/>
      <c r="C17" s="13"/>
      <c r="D17" s="13"/>
      <c r="E17" s="4"/>
      <c r="G17" s="9"/>
      <c r="H17" s="9"/>
      <c r="I17" s="4"/>
      <c r="K17" s="9"/>
      <c r="L17" s="9"/>
      <c r="M17" s="4"/>
    </row>
    <row r="18" spans="1:13" ht="15.75">
      <c r="A18" s="2"/>
      <c r="B18" s="8" t="s">
        <v>11</v>
      </c>
      <c r="C18" s="4"/>
      <c r="D18" s="4"/>
      <c r="E18" s="4"/>
      <c r="G18" s="9"/>
      <c r="H18" s="9"/>
      <c r="I18" s="4"/>
      <c r="K18" s="9"/>
      <c r="L18" s="9"/>
      <c r="M18" s="4"/>
    </row>
    <row r="19" spans="1:13" ht="15.75">
      <c r="A19" s="2"/>
      <c r="B19" t="s">
        <v>5</v>
      </c>
      <c r="C19" s="11"/>
      <c r="D19" s="11"/>
      <c r="E19" s="11"/>
      <c r="G19" s="6">
        <v>461632</v>
      </c>
      <c r="H19" s="6">
        <v>1070175</v>
      </c>
      <c r="I19" s="10">
        <f>G19/H19</f>
        <v>0.43136122596771553</v>
      </c>
      <c r="K19" s="6">
        <v>479994</v>
      </c>
      <c r="L19" s="6">
        <v>1114184</v>
      </c>
      <c r="M19" s="10">
        <f>K19/L19</f>
        <v>0.43080317075097113</v>
      </c>
    </row>
    <row r="20" spans="1:13" ht="15.75">
      <c r="A20" s="2"/>
      <c r="B20" t="s">
        <v>1</v>
      </c>
      <c r="C20" s="11"/>
      <c r="D20" s="11"/>
      <c r="E20" s="11"/>
      <c r="G20" s="6">
        <v>23974</v>
      </c>
      <c r="H20" s="6">
        <v>54459</v>
      </c>
      <c r="I20" s="10">
        <f>G20/H20</f>
        <v>0.44022108375107877</v>
      </c>
      <c r="K20" s="6">
        <v>60283</v>
      </c>
      <c r="L20" s="6">
        <v>79933</v>
      </c>
      <c r="M20" s="10">
        <f>K20/L20</f>
        <v>0.7541691166351819</v>
      </c>
    </row>
    <row r="21" spans="1:12" ht="15.75">
      <c r="A21" s="2"/>
      <c r="C21" s="11"/>
      <c r="D21" s="11"/>
      <c r="E21" s="11"/>
      <c r="G21" s="6"/>
      <c r="H21" s="6"/>
      <c r="K21" s="6"/>
      <c r="L21" s="6"/>
    </row>
    <row r="22" spans="1:12" ht="15.75">
      <c r="A22" s="2"/>
      <c r="B22" s="14" t="s">
        <v>3</v>
      </c>
      <c r="C22" s="11"/>
      <c r="D22" s="11"/>
      <c r="E22" s="11"/>
      <c r="G22" s="6"/>
      <c r="H22" s="6"/>
      <c r="K22" s="6"/>
      <c r="L22" s="6"/>
    </row>
    <row r="23" spans="1:12" ht="15.75">
      <c r="A23" s="2"/>
      <c r="B23" t="s">
        <v>4</v>
      </c>
      <c r="C23" s="11"/>
      <c r="D23" s="11"/>
      <c r="E23" s="11"/>
      <c r="G23" s="6">
        <v>16194</v>
      </c>
      <c r="H23" s="6"/>
      <c r="K23" s="6">
        <v>19967</v>
      </c>
      <c r="L23" s="6"/>
    </row>
    <row r="24" spans="1:12" ht="15.75">
      <c r="A24" s="2"/>
      <c r="C24" s="20"/>
      <c r="D24" s="20"/>
      <c r="E24" s="20"/>
      <c r="G24" s="6"/>
      <c r="H24" s="6"/>
      <c r="K24" s="6"/>
      <c r="L24" s="6"/>
    </row>
    <row r="25" spans="1:13" s="15" customFormat="1" ht="15">
      <c r="A25" s="21"/>
      <c r="B25" s="22" t="s">
        <v>16</v>
      </c>
      <c r="C25" s="22"/>
      <c r="D25" s="22"/>
      <c r="E25" s="22"/>
      <c r="F25" s="22"/>
      <c r="G25" s="23">
        <f>SUM(G19:G23)</f>
        <v>501800</v>
      </c>
      <c r="H25" s="23">
        <f>SUM(H19:H23)</f>
        <v>1124634</v>
      </c>
      <c r="I25" s="24">
        <f>G25/H25</f>
        <v>0.4461896047958714</v>
      </c>
      <c r="J25" s="22"/>
      <c r="K25" s="23">
        <f>SUM(K19:K23)</f>
        <v>560244</v>
      </c>
      <c r="L25" s="23">
        <f>SUM(L19:L23)</f>
        <v>1194117</v>
      </c>
      <c r="M25" s="24">
        <f>K25/L25</f>
        <v>0.4691701064468557</v>
      </c>
    </row>
    <row r="26" spans="1:12" ht="15.75">
      <c r="A26" s="2"/>
      <c r="K26" s="6"/>
      <c r="L26" s="6"/>
    </row>
    <row r="27" spans="1:12" ht="15.75">
      <c r="A27" s="2" t="s">
        <v>9</v>
      </c>
      <c r="K27" s="6"/>
      <c r="L27" s="6"/>
    </row>
    <row r="28" spans="1:13" ht="15.75">
      <c r="A28" s="2"/>
      <c r="B28" t="s">
        <v>5</v>
      </c>
      <c r="C28" s="5">
        <v>2352489.5</v>
      </c>
      <c r="D28" s="3">
        <v>8605927.5</v>
      </c>
      <c r="E28" s="10">
        <f>C28/D28</f>
        <v>0.27335688105669026</v>
      </c>
      <c r="G28" s="6">
        <v>1145774</v>
      </c>
      <c r="H28" s="6">
        <v>3079132</v>
      </c>
      <c r="I28" s="10">
        <f>G28/H28</f>
        <v>0.3721094126526567</v>
      </c>
      <c r="K28" s="6">
        <v>1093675</v>
      </c>
      <c r="L28" s="6">
        <v>2813100</v>
      </c>
      <c r="M28" s="10">
        <f>K28/L28</f>
        <v>0.3887792826419253</v>
      </c>
    </row>
    <row r="29" spans="1:13" ht="15.75">
      <c r="A29" s="2"/>
      <c r="B29" t="s">
        <v>1</v>
      </c>
      <c r="C29" s="5">
        <v>96779.67</v>
      </c>
      <c r="D29" s="3">
        <v>207952.7</v>
      </c>
      <c r="E29" s="10">
        <f>C29/D29</f>
        <v>0.46539270709156455</v>
      </c>
      <c r="G29" s="6">
        <v>99213</v>
      </c>
      <c r="H29" s="6">
        <v>162456</v>
      </c>
      <c r="I29" s="10">
        <f>G29/H29</f>
        <v>0.6107068990988329</v>
      </c>
      <c r="K29" s="6">
        <v>140827</v>
      </c>
      <c r="L29" s="6">
        <v>233271</v>
      </c>
      <c r="M29" s="10">
        <f>K29/L29</f>
        <v>0.6037055613428158</v>
      </c>
    </row>
    <row r="30" spans="1:13" ht="15.75">
      <c r="A30" s="2"/>
      <c r="B30" t="s">
        <v>2</v>
      </c>
      <c r="C30" s="6">
        <f>114822+238743</f>
        <v>353565</v>
      </c>
      <c r="D30" s="6">
        <f>230405+567742</f>
        <v>798147</v>
      </c>
      <c r="E30" s="10">
        <f>C30/D30</f>
        <v>0.4429823077703731</v>
      </c>
      <c r="G30" s="6">
        <v>292479</v>
      </c>
      <c r="H30" s="6">
        <v>473104</v>
      </c>
      <c r="I30" s="10">
        <f>G30/H30</f>
        <v>0.6182129087896108</v>
      </c>
      <c r="K30" s="6">
        <v>345962</v>
      </c>
      <c r="L30" s="6">
        <v>579775</v>
      </c>
      <c r="M30" s="10">
        <f>K30/L30</f>
        <v>0.5967176922081842</v>
      </c>
    </row>
    <row r="31" spans="1:12" ht="15.75">
      <c r="A31" s="2"/>
      <c r="G31" s="6"/>
      <c r="H31" s="6"/>
      <c r="K31" s="6"/>
      <c r="L31" s="6"/>
    </row>
    <row r="32" spans="1:12" ht="15.75">
      <c r="A32" s="2"/>
      <c r="B32" s="14" t="s">
        <v>3</v>
      </c>
      <c r="G32" s="6"/>
      <c r="H32" s="6"/>
      <c r="K32" s="6"/>
      <c r="L32" s="6"/>
    </row>
    <row r="33" spans="1:12" ht="15.75">
      <c r="A33" s="2"/>
      <c r="B33" t="s">
        <v>12</v>
      </c>
      <c r="C33" s="6">
        <v>162977</v>
      </c>
      <c r="G33" s="6"/>
      <c r="H33" s="6"/>
      <c r="K33" s="6"/>
      <c r="L33" s="6"/>
    </row>
    <row r="34" spans="1:12" ht="15.75">
      <c r="A34" s="2"/>
      <c r="B34" t="s">
        <v>13</v>
      </c>
      <c r="C34" s="6">
        <v>114822</v>
      </c>
      <c r="G34" s="6"/>
      <c r="H34" s="6"/>
      <c r="K34" s="6"/>
      <c r="L34" s="6"/>
    </row>
    <row r="35" spans="1:12" ht="15.75">
      <c r="A35" s="2"/>
      <c r="C35" s="6"/>
      <c r="G35" s="6"/>
      <c r="H35" s="6"/>
      <c r="K35" s="6"/>
      <c r="L35" s="6"/>
    </row>
    <row r="36" spans="1:13" ht="15.75">
      <c r="A36" s="2"/>
      <c r="B36" s="16" t="s">
        <v>16</v>
      </c>
      <c r="C36" s="17">
        <f>SUM(C28:C34)</f>
        <v>3080633.17</v>
      </c>
      <c r="D36" s="17">
        <f>SUM(D28:D34)</f>
        <v>9612027.2</v>
      </c>
      <c r="E36" s="18">
        <f>C36/D36</f>
        <v>0.32049775826685134</v>
      </c>
      <c r="F36" s="19"/>
      <c r="G36" s="17">
        <f>SUM(G28:G34)</f>
        <v>1537466</v>
      </c>
      <c r="H36" s="17">
        <f>SUM(H28:H34)</f>
        <v>3714692</v>
      </c>
      <c r="I36" s="18">
        <f>G36/H36</f>
        <v>0.41388788087949147</v>
      </c>
      <c r="J36" s="19"/>
      <c r="K36" s="17">
        <f>SUM(K28:K34)</f>
        <v>1580464</v>
      </c>
      <c r="L36" s="17">
        <f>SUM(L28:L34)</f>
        <v>3626146</v>
      </c>
      <c r="M36" s="18">
        <f>K36/L36</f>
        <v>0.4358522795276307</v>
      </c>
    </row>
    <row r="37" spans="1:12" ht="15.75">
      <c r="A37" s="2"/>
      <c r="C37" s="12"/>
      <c r="G37" s="6"/>
      <c r="H37" s="6"/>
      <c r="K37" s="6"/>
      <c r="L37" s="6"/>
    </row>
    <row r="38" spans="1:12" ht="15.75">
      <c r="A38" s="2"/>
      <c r="B38" s="8" t="s">
        <v>11</v>
      </c>
      <c r="G38" s="6"/>
      <c r="H38" s="6"/>
      <c r="K38" s="6"/>
      <c r="L38" s="6"/>
    </row>
    <row r="39" spans="1:12" ht="15.75">
      <c r="A39" s="2"/>
      <c r="B39" t="s">
        <v>5</v>
      </c>
      <c r="C39" s="11"/>
      <c r="D39" s="11"/>
      <c r="E39" s="11"/>
      <c r="G39" s="6">
        <v>334341</v>
      </c>
      <c r="H39" s="6">
        <v>1070969</v>
      </c>
      <c r="K39" s="6">
        <v>363671</v>
      </c>
      <c r="L39" s="6">
        <v>1114607</v>
      </c>
    </row>
    <row r="40" spans="1:12" ht="15.75">
      <c r="A40" s="2"/>
      <c r="B40" t="s">
        <v>1</v>
      </c>
      <c r="C40" s="11"/>
      <c r="D40" s="11"/>
      <c r="E40" s="11"/>
      <c r="G40" s="6">
        <v>32103</v>
      </c>
      <c r="H40" s="6">
        <v>54446</v>
      </c>
      <c r="K40" s="6">
        <v>48300</v>
      </c>
      <c r="L40" s="6">
        <v>79909</v>
      </c>
    </row>
    <row r="41" spans="1:12" ht="15.75">
      <c r="A41" s="2"/>
      <c r="C41" s="20"/>
      <c r="D41" s="20"/>
      <c r="E41" s="20"/>
      <c r="G41" s="6"/>
      <c r="H41" s="6"/>
      <c r="K41" s="6"/>
      <c r="L41" s="6"/>
    </row>
    <row r="42" spans="1:13" ht="15.75">
      <c r="A42" s="2"/>
      <c r="B42" s="22" t="s">
        <v>16</v>
      </c>
      <c r="C42" s="22"/>
      <c r="D42" s="22"/>
      <c r="E42" s="22"/>
      <c r="F42" s="22"/>
      <c r="G42" s="23">
        <f>SUM(G39:G40)</f>
        <v>366444</v>
      </c>
      <c r="H42" s="23">
        <f>SUM(H39:H40)</f>
        <v>1125415</v>
      </c>
      <c r="I42" s="24">
        <f>G42/H42</f>
        <v>0.32560788686839964</v>
      </c>
      <c r="J42" s="22"/>
      <c r="K42" s="23">
        <f>SUM(K39:K40)</f>
        <v>411971</v>
      </c>
      <c r="L42" s="23">
        <f>SUM(L39:L40)</f>
        <v>1194516</v>
      </c>
      <c r="M42" s="24">
        <f>K42/L42</f>
        <v>0.34488529245317767</v>
      </c>
    </row>
    <row r="43" spans="1:12" ht="15.75" customHeight="1">
      <c r="A43" s="2"/>
      <c r="G43" s="6"/>
      <c r="H43" s="6"/>
      <c r="K43" s="6"/>
      <c r="L43" s="6"/>
    </row>
    <row r="44" spans="1:12" ht="15.75" customHeight="1">
      <c r="A44" s="2" t="s">
        <v>10</v>
      </c>
      <c r="K44" s="6"/>
      <c r="L44" s="6"/>
    </row>
    <row r="45" spans="2:13" ht="15.75" customHeight="1">
      <c r="B45" t="s">
        <v>5</v>
      </c>
      <c r="C45" s="7">
        <v>1382593</v>
      </c>
      <c r="D45" s="3">
        <v>8439686.5</v>
      </c>
      <c r="E45" s="10">
        <f>C45/D45</f>
        <v>0.16382042152869067</v>
      </c>
      <c r="G45" s="6">
        <v>615325</v>
      </c>
      <c r="H45" s="6">
        <v>2991837</v>
      </c>
      <c r="I45" s="10">
        <f>G45/H45</f>
        <v>0.20566795584117717</v>
      </c>
      <c r="K45" s="6">
        <v>567480</v>
      </c>
      <c r="L45" s="6">
        <v>2730824</v>
      </c>
      <c r="M45" s="10">
        <f>K45/L45</f>
        <v>0.20780540964924873</v>
      </c>
    </row>
    <row r="46" spans="2:13" ht="15.75" customHeight="1">
      <c r="B46" t="s">
        <v>1</v>
      </c>
      <c r="C46" s="7">
        <v>33417.8</v>
      </c>
      <c r="D46" s="3">
        <v>180945.35</v>
      </c>
      <c r="E46" s="10">
        <f>C46/D46</f>
        <v>0.18468449175400198</v>
      </c>
      <c r="G46" s="6">
        <v>27642</v>
      </c>
      <c r="H46" s="6">
        <v>137857</v>
      </c>
      <c r="I46" s="10">
        <f>G46/H46</f>
        <v>0.20051212488303097</v>
      </c>
      <c r="K46" s="6">
        <v>48461</v>
      </c>
      <c r="L46" s="6">
        <v>205729</v>
      </c>
      <c r="M46" s="10">
        <f>K46/L46</f>
        <v>0.2355574566541421</v>
      </c>
    </row>
    <row r="47" spans="2:13" ht="15.75" customHeight="1">
      <c r="B47" t="s">
        <v>2</v>
      </c>
      <c r="C47" s="6">
        <f>89223+260627</f>
        <v>349850</v>
      </c>
      <c r="D47" s="6">
        <f>214619+540730</f>
        <v>755349</v>
      </c>
      <c r="E47" s="10">
        <f>C47/D47</f>
        <v>0.46316338540197977</v>
      </c>
      <c r="G47" s="6">
        <f>41778+223474</f>
        <v>265252</v>
      </c>
      <c r="H47" s="6">
        <v>472890</v>
      </c>
      <c r="I47" s="10">
        <f>G47/H47</f>
        <v>0.5609169151388272</v>
      </c>
      <c r="K47" s="6">
        <f>35805+289319</f>
        <v>325124</v>
      </c>
      <c r="L47" s="6">
        <v>579520</v>
      </c>
      <c r="M47" s="10">
        <f>K47/L47</f>
        <v>0.5610229155162894</v>
      </c>
    </row>
    <row r="48" spans="7:12" ht="15.75" customHeight="1">
      <c r="G48" s="6"/>
      <c r="H48" s="6"/>
      <c r="K48" s="6"/>
      <c r="L48" s="6"/>
    </row>
    <row r="49" spans="2:12" ht="15.75" customHeight="1">
      <c r="B49" s="14" t="s">
        <v>3</v>
      </c>
      <c r="G49" s="6"/>
      <c r="H49" s="6"/>
      <c r="K49" s="6"/>
      <c r="L49" s="6"/>
    </row>
    <row r="50" spans="2:12" ht="15.75" customHeight="1">
      <c r="B50" t="s">
        <v>14</v>
      </c>
      <c r="C50" s="6">
        <v>78795</v>
      </c>
      <c r="D50" s="6"/>
      <c r="G50" s="6">
        <f>14428+15901</f>
        <v>30329</v>
      </c>
      <c r="H50" s="6">
        <v>21934</v>
      </c>
      <c r="K50" s="6">
        <f>14585+17424</f>
        <v>32009</v>
      </c>
      <c r="L50" s="6">
        <v>21646</v>
      </c>
    </row>
    <row r="51" spans="2:12" ht="15.75" customHeight="1">
      <c r="B51" t="s">
        <v>17</v>
      </c>
      <c r="C51" s="6"/>
      <c r="D51" s="6">
        <v>51296</v>
      </c>
      <c r="G51" s="6"/>
      <c r="H51" s="6"/>
      <c r="K51" s="6"/>
      <c r="L51" s="6"/>
    </row>
    <row r="52" spans="2:12" ht="15.75" customHeight="1">
      <c r="B52" t="s">
        <v>13</v>
      </c>
      <c r="C52" s="6">
        <v>97068</v>
      </c>
      <c r="D52" s="6"/>
      <c r="G52" s="6"/>
      <c r="H52" s="6"/>
      <c r="K52" s="6"/>
      <c r="L52" s="6"/>
    </row>
    <row r="53" spans="2:12" ht="15.75" customHeight="1">
      <c r="B53" t="s">
        <v>15</v>
      </c>
      <c r="C53" s="6">
        <v>17015</v>
      </c>
      <c r="D53" s="6">
        <v>40485</v>
      </c>
      <c r="G53" s="6">
        <v>15488</v>
      </c>
      <c r="H53" s="6"/>
      <c r="K53" s="6">
        <v>11836</v>
      </c>
      <c r="L53" s="6"/>
    </row>
    <row r="54" spans="3:12" ht="15.75" customHeight="1">
      <c r="C54" s="6"/>
      <c r="D54" s="6"/>
      <c r="G54" s="6"/>
      <c r="H54" s="6"/>
      <c r="K54" s="6"/>
      <c r="L54" s="6"/>
    </row>
    <row r="55" spans="2:13" ht="15.75" customHeight="1">
      <c r="B55" s="16" t="s">
        <v>16</v>
      </c>
      <c r="C55" s="17">
        <f>SUM(C45:C53)</f>
        <v>1958738.8</v>
      </c>
      <c r="D55" s="17">
        <f>D45+D46+D47+D53-D51</f>
        <v>9365169.85</v>
      </c>
      <c r="E55" s="18">
        <f>C55/D55</f>
        <v>0.20915144427412602</v>
      </c>
      <c r="F55" s="19"/>
      <c r="G55" s="17">
        <f>SUM(G45:G53)</f>
        <v>954036</v>
      </c>
      <c r="H55" s="17">
        <f>SUM(H45:H53)</f>
        <v>3624518</v>
      </c>
      <c r="I55" s="18">
        <f>G55/H55</f>
        <v>0.26321734365783256</v>
      </c>
      <c r="J55" s="19"/>
      <c r="K55" s="17">
        <f>SUM(K45:K53)</f>
        <v>984910</v>
      </c>
      <c r="L55" s="17">
        <f>SUM(L45:L53)</f>
        <v>3537719</v>
      </c>
      <c r="M55" s="18">
        <f>K55/L55</f>
        <v>0.2784025526052239</v>
      </c>
    </row>
    <row r="56" spans="3:12" ht="15.75" customHeight="1">
      <c r="C56" s="12"/>
      <c r="D56" s="12"/>
      <c r="G56" s="6"/>
      <c r="H56" s="6"/>
      <c r="K56" s="6"/>
      <c r="L56" s="6"/>
    </row>
    <row r="57" spans="2:12" ht="15.75" customHeight="1">
      <c r="B57" s="8" t="s">
        <v>11</v>
      </c>
      <c r="G57" s="6"/>
      <c r="H57" s="6"/>
      <c r="K57" s="6"/>
      <c r="L57" s="6"/>
    </row>
    <row r="58" spans="2:13" ht="15.75" customHeight="1">
      <c r="B58" t="s">
        <v>5</v>
      </c>
      <c r="C58" s="11"/>
      <c r="D58" s="11"/>
      <c r="E58" s="11"/>
      <c r="G58" s="6">
        <v>177220</v>
      </c>
      <c r="H58" s="6">
        <v>1070783</v>
      </c>
      <c r="I58" s="10">
        <f>G58/H58</f>
        <v>0.16550505564619536</v>
      </c>
      <c r="K58" s="6">
        <v>183895</v>
      </c>
      <c r="L58" s="6">
        <v>1114185</v>
      </c>
      <c r="M58" s="10">
        <f>K58/L58</f>
        <v>0.1650488922396191</v>
      </c>
    </row>
    <row r="59" spans="2:13" ht="15.75" customHeight="1">
      <c r="B59" t="s">
        <v>1</v>
      </c>
      <c r="C59" s="11"/>
      <c r="D59" s="11"/>
      <c r="E59" s="11"/>
      <c r="G59" s="6">
        <v>8498</v>
      </c>
      <c r="H59" s="6">
        <v>54459</v>
      </c>
      <c r="I59" s="10">
        <f>G59/H59</f>
        <v>0.1560439964009622</v>
      </c>
      <c r="K59" s="6">
        <v>22842</v>
      </c>
      <c r="L59" s="6">
        <v>79933</v>
      </c>
      <c r="M59" s="10">
        <f>K59/L59</f>
        <v>0.2857643276243854</v>
      </c>
    </row>
    <row r="60" spans="3:12" ht="15.75" customHeight="1">
      <c r="C60" s="11"/>
      <c r="D60" s="11"/>
      <c r="E60" s="11"/>
      <c r="G60" s="6"/>
      <c r="H60" s="6"/>
      <c r="K60" s="6"/>
      <c r="L60" s="6"/>
    </row>
    <row r="61" spans="2:12" ht="15.75" customHeight="1">
      <c r="B61" s="14" t="s">
        <v>3</v>
      </c>
      <c r="C61" s="11"/>
      <c r="D61" s="11"/>
      <c r="E61" s="11"/>
      <c r="G61" s="6"/>
      <c r="H61" s="6"/>
      <c r="K61" s="6"/>
      <c r="L61" s="6"/>
    </row>
    <row r="62" spans="2:12" ht="15.75" customHeight="1">
      <c r="B62" t="s">
        <v>4</v>
      </c>
      <c r="C62" s="11"/>
      <c r="D62" s="11"/>
      <c r="E62" s="11"/>
      <c r="G62" s="6">
        <v>6030</v>
      </c>
      <c r="H62" s="6"/>
      <c r="K62" s="6">
        <v>7442</v>
      </c>
      <c r="L62" s="6"/>
    </row>
    <row r="63" spans="7:12" ht="15.75" customHeight="1">
      <c r="G63" s="6"/>
      <c r="H63" s="6"/>
      <c r="K63" s="6"/>
      <c r="L63" s="6"/>
    </row>
    <row r="64" spans="2:13" ht="15.75" customHeight="1">
      <c r="B64" s="22" t="s">
        <v>16</v>
      </c>
      <c r="C64" s="22"/>
      <c r="D64" s="22"/>
      <c r="E64" s="22"/>
      <c r="F64" s="22"/>
      <c r="G64" s="23">
        <f>SUM(G58:G62)</f>
        <v>191748</v>
      </c>
      <c r="H64" s="23">
        <f>SUM(H58:H62)</f>
        <v>1125242</v>
      </c>
      <c r="I64" s="24">
        <f>G64/H64</f>
        <v>0.1704060104404208</v>
      </c>
      <c r="J64" s="22"/>
      <c r="K64" s="23">
        <f>SUM(K58:K62)</f>
        <v>214179</v>
      </c>
      <c r="L64" s="23">
        <f>SUM(L58:L62)</f>
        <v>1194118</v>
      </c>
      <c r="M64" s="24">
        <f>K64/L64</f>
        <v>0.17936167112462922</v>
      </c>
    </row>
    <row r="65" spans="11:12" ht="12.75">
      <c r="K65" s="6"/>
      <c r="L65" s="6"/>
    </row>
    <row r="66" spans="11:12" ht="12.75">
      <c r="K66" s="6"/>
      <c r="L66" s="6"/>
    </row>
    <row r="67" spans="11:12" ht="12.75">
      <c r="K67" s="6"/>
      <c r="L67" s="6"/>
    </row>
    <row r="68" spans="11:12" ht="12.75">
      <c r="K68" s="6"/>
      <c r="L68" s="6"/>
    </row>
    <row r="69" spans="11:12" ht="12.75">
      <c r="K69" s="6"/>
      <c r="L69" s="6"/>
    </row>
    <row r="70" spans="11:12" ht="12.75">
      <c r="K70" s="6"/>
      <c r="L70" s="6"/>
    </row>
    <row r="71" spans="11:12" ht="12.75">
      <c r="K71" s="6"/>
      <c r="L71" s="6"/>
    </row>
    <row r="72" spans="11:12" ht="12.75">
      <c r="K72" s="6"/>
      <c r="L72" s="6"/>
    </row>
  </sheetData>
  <mergeCells count="3">
    <mergeCell ref="C4:E4"/>
    <mergeCell ref="G4:I4"/>
    <mergeCell ref="K4:M4"/>
  </mergeCells>
  <printOptions/>
  <pageMargins left="0.25" right="0.25" top="0.25" bottom="0.5" header="0.5" footer="0.5"/>
  <pageSetup fitToHeight="1" fitToWidth="1" horizontalDpi="600" verticalDpi="600" orientation="landscape" scale="54" r:id="rId1"/>
  <headerFooter alignWithMargins="0">
    <oddFooter>&amp;CConfidential - Internal Distribution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Footer>&amp;CConfidential - Internal Distribution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Footer>&amp;CConfidential - Internal Distribution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y2ukdb</dc:creator>
  <cp:keywords/>
  <dc:description/>
  <cp:lastModifiedBy>y2ukdb</cp:lastModifiedBy>
  <cp:lastPrinted>2010-12-16T19:22:41Z</cp:lastPrinted>
  <dcterms:created xsi:type="dcterms:W3CDTF">2010-12-16T14:55:13Z</dcterms:created>
  <dcterms:modified xsi:type="dcterms:W3CDTF">2010-12-17T18:52:10Z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-634115670</vt:i4>
  </property>
  <property fmtid="{D5CDD505-2E9C-101B-9397-08002B2CF9AE}" pid="4" name="_NewReviewCyc">
    <vt:lpwstr/>
  </property>
  <property fmtid="{D5CDD505-2E9C-101B-9397-08002B2CF9AE}" pid="5" name="_EmailSubje">
    <vt:lpwstr>Goals calcuations </vt:lpwstr>
  </property>
  <property fmtid="{D5CDD505-2E9C-101B-9397-08002B2CF9AE}" pid="6" name="_AuthorEma">
    <vt:lpwstr>kirk_d_bell@fanniemae.com</vt:lpwstr>
  </property>
  <property fmtid="{D5CDD505-2E9C-101B-9397-08002B2CF9AE}" pid="7" name="_AuthorEmailDisplayNa">
    <vt:lpwstr>Bell, Kirk D</vt:lpwstr>
  </property>
</Properties>
</file>